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bt Issues\Debt Reports\Debt State Reports\2024\"/>
    </mc:Choice>
  </mc:AlternateContent>
  <xr:revisionPtr revIDLastSave="0" documentId="8_{D214B2B8-6290-4DBC-8956-8B2515D23E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ty" sheetId="1" r:id="rId1"/>
  </sheets>
  <definedNames>
    <definedName name="_xlnm.Print_Area" localSheetId="0">City!$A$1:$J$74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D58" i="1"/>
  <c r="D68" i="1"/>
  <c r="F68" i="1"/>
  <c r="E68" i="1"/>
  <c r="C58" i="1"/>
  <c r="F58" i="1"/>
  <c r="F59" i="1"/>
  <c r="I44" i="1"/>
  <c r="J40" i="1"/>
  <c r="J37" i="1"/>
  <c r="J32" i="1"/>
  <c r="J31" i="1"/>
  <c r="J26" i="1"/>
  <c r="J25" i="1"/>
  <c r="H44" i="1"/>
  <c r="D49" i="1" l="1"/>
  <c r="E49" i="1"/>
  <c r="E51" i="1"/>
  <c r="D51" i="1"/>
  <c r="E50" i="1"/>
  <c r="D50" i="1"/>
  <c r="D28" i="1"/>
  <c r="C44" i="1"/>
  <c r="F40" i="1"/>
  <c r="J41" i="1"/>
  <c r="F41" i="1"/>
  <c r="F50" i="1" s="1"/>
  <c r="J39" i="1"/>
  <c r="F39" i="1"/>
  <c r="F51" i="1" s="1"/>
  <c r="E28" i="1"/>
  <c r="E17" i="1"/>
  <c r="D17" i="1"/>
  <c r="E22" i="1"/>
  <c r="D22" i="1"/>
  <c r="D44" i="1" l="1"/>
  <c r="E44" i="1"/>
  <c r="D48" i="1"/>
  <c r="J29" i="1" l="1"/>
  <c r="J30" i="1"/>
  <c r="J34" i="1"/>
  <c r="J35" i="1"/>
  <c r="J28" i="1"/>
  <c r="J24" i="1"/>
  <c r="J16" i="1"/>
  <c r="J18" i="1"/>
  <c r="J20" i="1"/>
  <c r="J21" i="1"/>
  <c r="J22" i="1"/>
  <c r="J17" i="1"/>
  <c r="E59" i="1"/>
  <c r="E48" i="1"/>
  <c r="D59" i="1" l="1"/>
  <c r="C59" i="1" s="1"/>
  <c r="F37" i="1"/>
  <c r="E60" i="1" l="1"/>
  <c r="D60" i="1"/>
  <c r="F60" i="1" l="1"/>
  <c r="E52" i="1"/>
  <c r="F35" i="1"/>
  <c r="F34" i="1"/>
  <c r="C60" i="1" l="1"/>
  <c r="E61" i="1" l="1"/>
  <c r="D61" i="1"/>
  <c r="F61" i="1" l="1"/>
  <c r="C61" i="1" s="1"/>
  <c r="F32" i="1" l="1"/>
  <c r="F31" i="1"/>
  <c r="F30" i="1"/>
  <c r="F29" i="1"/>
  <c r="F28" i="1"/>
  <c r="D62" i="1" l="1"/>
  <c r="E62" i="1"/>
  <c r="D63" i="1"/>
  <c r="D64" i="1"/>
  <c r="F62" i="1" l="1"/>
  <c r="D71" i="1"/>
  <c r="C62" i="1" l="1"/>
  <c r="D52" i="1"/>
  <c r="D53" i="1" s="1"/>
  <c r="F26" i="1" l="1"/>
  <c r="F25" i="1"/>
  <c r="F24" i="1"/>
  <c r="E63" i="1"/>
  <c r="F63" i="1" s="1"/>
  <c r="C63" i="1" l="1"/>
  <c r="E71" i="1"/>
  <c r="E64" i="1"/>
  <c r="F64" i="1" l="1"/>
  <c r="J14" i="1"/>
  <c r="J44" i="1" s="1"/>
  <c r="C64" i="1" l="1"/>
  <c r="F52" i="1"/>
  <c r="F22" i="1"/>
  <c r="F21" i="1"/>
  <c r="F20" i="1" l="1"/>
  <c r="D65" i="1" l="1"/>
  <c r="D70" i="1" l="1"/>
  <c r="F17" i="1"/>
  <c r="F18" i="1" l="1"/>
  <c r="F16" i="1"/>
  <c r="E65" i="1" l="1"/>
  <c r="F65" i="1" l="1"/>
  <c r="E70" i="1"/>
  <c r="F70" i="1" l="1"/>
  <c r="C65" i="1"/>
  <c r="C68" i="1" s="1"/>
  <c r="F14" i="1"/>
  <c r="F44" i="1" s="1"/>
  <c r="E69" i="1" l="1"/>
  <c r="D69" i="1"/>
  <c r="E53" i="1"/>
  <c r="F49" i="1"/>
  <c r="F48" i="1" l="1"/>
  <c r="F69" i="1"/>
  <c r="F53" i="1" l="1"/>
  <c r="F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Mala Ramkissoon</author>
  </authors>
  <commentList>
    <comment ref="B14" authorId="0" shapeId="0" xr:uid="{6CAE108C-B63D-49DD-8A0F-F619B3EFD54C}">
      <text>
        <r>
          <rPr>
            <b/>
            <sz val="9"/>
            <color indexed="81"/>
            <rFont val="Tahoma"/>
            <family val="2"/>
          </rPr>
          <t>Mala Ramkissoon:</t>
        </r>
        <r>
          <rPr>
            <sz val="9"/>
            <color indexed="81"/>
            <rFont val="Tahoma"/>
            <family val="2"/>
          </rPr>
          <t xml:space="preserve">
Hotel/Motel</t>
        </r>
      </text>
    </comment>
  </commentList>
</comments>
</file>

<file path=xl/sharedStrings.xml><?xml version="1.0" encoding="utf-8"?>
<sst xmlns="http://schemas.openxmlformats.org/spreadsheetml/2006/main" count="116" uniqueCount="81">
  <si>
    <t>City of Midland</t>
  </si>
  <si>
    <t>Type of Entity</t>
  </si>
  <si>
    <t>City</t>
  </si>
  <si>
    <t>County</t>
  </si>
  <si>
    <t>Midland</t>
  </si>
  <si>
    <t>Address</t>
  </si>
  <si>
    <t>300 N Loraine</t>
  </si>
  <si>
    <t>Telephone</t>
  </si>
  <si>
    <t>432-685-7210</t>
  </si>
  <si>
    <t>Contact</t>
  </si>
  <si>
    <t>Zip</t>
  </si>
  <si>
    <t>Title</t>
  </si>
  <si>
    <t>Email</t>
  </si>
  <si>
    <t>Issuer Credit Ratings</t>
  </si>
  <si>
    <t>Fitch</t>
  </si>
  <si>
    <t>AAA</t>
  </si>
  <si>
    <t>Moody's</t>
  </si>
  <si>
    <t>Outstanding Debt Obligations</t>
  </si>
  <si>
    <t>Secured by Ad Valorem Tax (Yes/No)</t>
  </si>
  <si>
    <t>Original Par Amount</t>
  </si>
  <si>
    <t>Principal Outstanding</t>
  </si>
  <si>
    <t>Interest To Maturity</t>
  </si>
  <si>
    <t>Total Principal &amp; Interest to Maturity</t>
  </si>
  <si>
    <t>Final Maturity Date</t>
  </si>
  <si>
    <t>New Project Proceeds Received from Issue</t>
  </si>
  <si>
    <t>Proceeds Spent</t>
  </si>
  <si>
    <t>Proceeds Unspent</t>
  </si>
  <si>
    <t>Yes</t>
  </si>
  <si>
    <t>Total - All Debt Issues</t>
  </si>
  <si>
    <t>2016 Tax &amp; Limited Pledge Revenue Certificate of Obligation</t>
  </si>
  <si>
    <t>Breakdown: Secured by Ad Valorem Tax</t>
  </si>
  <si>
    <t>Repayment Sources:</t>
  </si>
  <si>
    <t>Ad Valorem Tax *</t>
  </si>
  <si>
    <t>Water &amp; Sewer System</t>
  </si>
  <si>
    <t xml:space="preserve">   Midland Center (Hotel/Motel Tax)</t>
  </si>
  <si>
    <t>Population:</t>
  </si>
  <si>
    <t>Population number is from Municipal Advisory Council of Texas</t>
  </si>
  <si>
    <t>Per Capita</t>
  </si>
  <si>
    <r>
      <rPr>
        <b/>
        <sz val="11"/>
        <color theme="1"/>
        <rFont val="Cambria"/>
        <family val="2"/>
        <scheme val="major"/>
      </rPr>
      <t>Purpose:</t>
    </r>
    <r>
      <rPr>
        <sz val="11"/>
        <color theme="1"/>
        <rFont val="Cambria"/>
        <family val="2"/>
        <scheme val="major"/>
      </rPr>
      <t xml:space="preserve"> Is the building of a new Convention Center downtown.</t>
    </r>
  </si>
  <si>
    <t>Per Capita All Debt</t>
  </si>
  <si>
    <t>Per Capita Ad Valorem Debt</t>
  </si>
  <si>
    <t>Per Capita Debt Payments</t>
  </si>
  <si>
    <t>Aa1</t>
  </si>
  <si>
    <t>No</t>
  </si>
  <si>
    <t>2018B General Obligation Refunding Bond (Water &amp; Sewer)</t>
  </si>
  <si>
    <t>2018A General Obligation Refunding Bond (Water &amp; Sewer)</t>
  </si>
  <si>
    <r>
      <rPr>
        <b/>
        <sz val="11"/>
        <color theme="1"/>
        <rFont val="Cambria"/>
        <family val="2"/>
        <scheme val="major"/>
      </rPr>
      <t>Notes:</t>
    </r>
    <r>
      <rPr>
        <sz val="11"/>
        <color theme="1"/>
        <rFont val="Cambria"/>
        <family val="2"/>
        <scheme val="major"/>
      </rPr>
      <t xml:space="preserve"> City of Midland has recently only issued Certificate of Obligations for all functions such as Governmental,  Water &amp; Sewer, and Midland Center .   However only governmental functions debt is paid off by property tax levies.</t>
    </r>
  </si>
  <si>
    <t>2018A General Obligation Bond (Road Bond)</t>
  </si>
  <si>
    <r>
      <rPr>
        <b/>
        <sz val="11"/>
        <color theme="1"/>
        <rFont val="Cambria"/>
        <family val="2"/>
        <scheme val="major"/>
      </rPr>
      <t>Purpose</t>
    </r>
    <r>
      <rPr>
        <sz val="11"/>
        <color theme="1"/>
        <rFont val="Cambria"/>
        <family val="2"/>
        <scheme val="major"/>
      </rPr>
      <t>: The Refunding Bond was the refinancing of the principal amount of the 2007 CO.  2018B Refunding Bond  (Water &amp; Sewer)  is a taxable bond due to contract with Pioneer involving the sewer plant.  The 2018A Bond was the Road Bond approved by the voters with a total amount approved $100 million.</t>
    </r>
  </si>
  <si>
    <t>2019 Tax &amp; Limited Pledge Revenue Certificate of Obligation</t>
  </si>
  <si>
    <r>
      <rPr>
        <b/>
        <sz val="11"/>
        <color theme="1"/>
        <rFont val="Cambria"/>
        <family val="2"/>
        <scheme val="major"/>
      </rPr>
      <t>Purpose</t>
    </r>
    <r>
      <rPr>
        <sz val="11"/>
        <color theme="1"/>
        <rFont val="Cambria"/>
        <family val="2"/>
        <scheme val="major"/>
      </rPr>
      <t>: The Refunding Bond was the refinancing of the principal amount of the 2009 GO.  The 2019 Bond was the Road Bond approved by the voters with a total amount approved $100 million.</t>
    </r>
  </si>
  <si>
    <t>Director of Finance</t>
  </si>
  <si>
    <t>2020 Tax &amp; Limited Pledge Revenue Certificate of Obligation</t>
  </si>
  <si>
    <t>2016 Bond Series</t>
  </si>
  <si>
    <t>2018 Bond Series</t>
  </si>
  <si>
    <t>2019 Bond Series</t>
  </si>
  <si>
    <t>2020 Bond Series</t>
  </si>
  <si>
    <r>
      <rPr>
        <b/>
        <sz val="11"/>
        <color theme="1"/>
        <rFont val="Cambria"/>
        <family val="2"/>
        <scheme val="major"/>
      </rPr>
      <t>Purpose</t>
    </r>
    <r>
      <rPr>
        <sz val="11"/>
        <color theme="1"/>
        <rFont val="Cambria"/>
        <family val="2"/>
        <scheme val="major"/>
      </rPr>
      <t>: Public Improvements.  The 2020 Bond was the Road Bond approved by the voters with a total amount approved $100 million.</t>
    </r>
  </si>
  <si>
    <t>2019 General Obligation Improvement &amp; Refunding Bonds (Road)</t>
  </si>
  <si>
    <t>2020 General Obligation Improvement &amp; Refunding Bonds (Road)</t>
  </si>
  <si>
    <t>Christy Weakland</t>
  </si>
  <si>
    <t>cweakland@midlandtexas.gov</t>
  </si>
  <si>
    <t>2020 General Obligation Refunding Bonds (2014)</t>
  </si>
  <si>
    <t>2021 General Obligation Refunding Bonds (2012)</t>
  </si>
  <si>
    <t>2021 Tax &amp; Limited Pledge Revenue Certificate of Obligation</t>
  </si>
  <si>
    <t>2021 Bond Series</t>
  </si>
  <si>
    <r>
      <rPr>
        <b/>
        <sz val="11"/>
        <color theme="1"/>
        <rFont val="Cambria"/>
        <family val="2"/>
        <scheme val="major"/>
      </rPr>
      <t>Purpose:</t>
    </r>
    <r>
      <rPr>
        <sz val="11"/>
        <color theme="1"/>
        <rFont val="Cambria"/>
        <family val="2"/>
        <scheme val="major"/>
      </rPr>
      <t xml:space="preserve">  Governmental for public safety radios, park improvement, fire station 10, streets &amp; drainage, IT Equipment  Water &amp; Sewer share was for water plant upgrades, MBR system, rehab of water towers</t>
    </r>
  </si>
  <si>
    <t>2022A General Obligation Refunding Bonds Taxable Series</t>
  </si>
  <si>
    <t>2022B General Obligation Refunding Bonds</t>
  </si>
  <si>
    <r>
      <rPr>
        <b/>
        <sz val="11"/>
        <color theme="1"/>
        <rFont val="Cambria"/>
        <family val="2"/>
        <scheme val="major"/>
      </rPr>
      <t>Purpose</t>
    </r>
    <r>
      <rPr>
        <sz val="11"/>
        <color theme="1"/>
        <rFont val="Cambria"/>
        <family val="2"/>
        <scheme val="major"/>
      </rPr>
      <t>: Purchased Infrastructure from Midland County Fresh Water Supply District</t>
    </r>
  </si>
  <si>
    <t>2022 Bond Series</t>
  </si>
  <si>
    <r>
      <rPr>
        <b/>
        <sz val="11"/>
        <color theme="1"/>
        <rFont val="Cambria"/>
        <family val="2"/>
        <scheme val="major"/>
      </rPr>
      <t>Purpose</t>
    </r>
    <r>
      <rPr>
        <sz val="11"/>
        <color theme="1"/>
        <rFont val="Cambria"/>
        <family val="2"/>
        <scheme val="major"/>
      </rPr>
      <t>: Public Improvements</t>
    </r>
  </si>
  <si>
    <t>2023 General Obligation  Bonds Series</t>
  </si>
  <si>
    <t>2023 Bond Series</t>
  </si>
  <si>
    <t>Debt Transparency Report as of September 30, 2024</t>
  </si>
  <si>
    <t>2024 Certificate of Obligation (Water)</t>
  </si>
  <si>
    <t>2024 Certificate of Obligation (Sanitation)</t>
  </si>
  <si>
    <t>2024 Certificate of Obligation (Golf)</t>
  </si>
  <si>
    <t xml:space="preserve">   Golf Course</t>
  </si>
  <si>
    <t xml:space="preserve">   Sanitation System</t>
  </si>
  <si>
    <t>2024 Bond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</si>
</sst>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_(* #,##0_);_(* \(#,##0\);_(* &quot;-&quot;??_);_(@_)"/>
    <numFmt numFmtId="166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2"/>
      <scheme val="major"/>
    </font>
    <font>
      <sz val="11"/>
      <color theme="1"/>
      <name val="Cambria"/>
      <family val="2"/>
      <scheme val="major"/>
    </font>
    <font>
      <b/>
      <sz val="12"/>
      <color theme="1"/>
      <name val="Cambria"/>
      <family val="2"/>
      <scheme val="major"/>
    </font>
    <font>
      <sz val="12"/>
      <color theme="1"/>
      <name val="Cambria"/>
      <family val="2"/>
      <scheme val="maj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mbria"/>
      <family val="2"/>
      <scheme val="major"/>
    </font>
    <font>
      <u/>
      <sz val="12"/>
      <color theme="1"/>
      <name val="Cambria"/>
      <family val="2"/>
      <scheme val="major"/>
    </font>
    <font>
      <b/>
      <sz val="11"/>
      <color theme="1"/>
      <name val="Cambria"/>
      <family val="2"/>
      <scheme val="major"/>
    </font>
    <font>
      <b/>
      <sz val="11"/>
      <name val="Cambria"/>
      <family val="2"/>
      <scheme val="major"/>
    </font>
    <font>
      <b/>
      <u/>
      <sz val="11"/>
      <color theme="1"/>
      <name val="Cambria"/>
      <family val="2"/>
      <scheme val="maj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u/>
      <sz val="12"/>
      <color theme="1"/>
      <name val="Cambria"/>
      <family val="1"/>
      <scheme val="maj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3" applyFont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 indent="2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6" fontId="3" fillId="0" borderId="0" xfId="2" applyNumberFormat="1" applyFont="1" applyFill="1" applyBorder="1" applyAlignment="1" applyProtection="1"/>
    <xf numFmtId="0" fontId="10" fillId="0" borderId="0" xfId="0" applyFont="1" applyAlignment="1">
      <alignment horizontal="left" indent="3"/>
    </xf>
    <xf numFmtId="166" fontId="10" fillId="0" borderId="0" xfId="2" applyNumberFormat="1" applyFont="1" applyFill="1" applyBorder="1" applyAlignment="1" applyProtection="1"/>
    <xf numFmtId="0" fontId="10" fillId="0" borderId="0" xfId="0" applyFont="1" applyAlignment="1">
      <alignment horizontal="left" indent="5"/>
    </xf>
    <xf numFmtId="166" fontId="3" fillId="0" borderId="0" xfId="0" applyNumberFormat="1" applyFont="1"/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/>
    <xf numFmtId="0" fontId="11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indent="1"/>
    </xf>
    <xf numFmtId="166" fontId="3" fillId="0" borderId="0" xfId="2" applyNumberFormat="1" applyFont="1" applyAlignment="1">
      <alignment horizontal="right" indent="1"/>
    </xf>
    <xf numFmtId="165" fontId="3" fillId="0" borderId="0" xfId="1" applyNumberFormat="1" applyFont="1" applyAlignment="1">
      <alignment horizontal="right" indent="1"/>
    </xf>
    <xf numFmtId="165" fontId="3" fillId="0" borderId="1" xfId="1" applyNumberFormat="1" applyFont="1" applyBorder="1" applyAlignment="1">
      <alignment horizontal="right" indent="1"/>
    </xf>
    <xf numFmtId="166" fontId="10" fillId="0" borderId="0" xfId="2" applyNumberFormat="1" applyFont="1" applyAlignment="1">
      <alignment horizontal="right" indent="1"/>
    </xf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left"/>
    </xf>
    <xf numFmtId="0" fontId="3" fillId="0" borderId="1" xfId="0" applyFont="1" applyBorder="1"/>
    <xf numFmtId="44" fontId="3" fillId="0" borderId="0" xfId="0" applyNumberFormat="1" applyFont="1"/>
    <xf numFmtId="43" fontId="10" fillId="0" borderId="0" xfId="1" applyFont="1" applyBorder="1" applyAlignment="1">
      <alignment horizontal="right" indent="1"/>
    </xf>
    <xf numFmtId="43" fontId="10" fillId="0" borderId="0" xfId="0" applyNumberFormat="1" applyFont="1" applyAlignment="1">
      <alignment horizontal="right" indent="1"/>
    </xf>
    <xf numFmtId="44" fontId="3" fillId="0" borderId="0" xfId="0" applyNumberFormat="1" applyFont="1" applyAlignment="1">
      <alignment horizontal="right" indent="1"/>
    </xf>
    <xf numFmtId="0" fontId="13" fillId="0" borderId="0" xfId="0" applyFont="1" applyAlignment="1">
      <alignment horizontal="left"/>
    </xf>
    <xf numFmtId="166" fontId="13" fillId="0" borderId="0" xfId="0" applyNumberFormat="1" applyFont="1" applyAlignment="1">
      <alignment horizontal="center" wrapText="1"/>
    </xf>
    <xf numFmtId="166" fontId="3" fillId="0" borderId="0" xfId="1" applyNumberFormat="1" applyFont="1" applyAlignment="1">
      <alignment horizontal="right" indent="1"/>
    </xf>
    <xf numFmtId="44" fontId="1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6" fontId="3" fillId="0" borderId="0" xfId="2" applyNumberFormat="1" applyFont="1" applyFill="1" applyAlignment="1">
      <alignment horizontal="center"/>
    </xf>
    <xf numFmtId="0" fontId="3" fillId="0" borderId="0" xfId="0" applyFont="1" applyAlignment="1">
      <alignment horizontal="left" wrapText="1"/>
    </xf>
    <xf numFmtId="0" fontId="6" fillId="0" borderId="0" xfId="3"/>
    <xf numFmtId="0" fontId="18" fillId="0" borderId="0" xfId="0" applyFont="1" applyAlignment="1">
      <alignment horizontal="center" wrapText="1"/>
    </xf>
    <xf numFmtId="0" fontId="14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6" fontId="14" fillId="0" borderId="0" xfId="2" applyNumberFormat="1" applyFont="1" applyFill="1" applyBorder="1" applyAlignment="1" applyProtection="1"/>
    <xf numFmtId="166" fontId="14" fillId="0" borderId="0" xfId="2" applyNumberFormat="1" applyFont="1" applyFill="1" applyAlignment="1">
      <alignment horizontal="center"/>
    </xf>
    <xf numFmtId="166" fontId="15" fillId="0" borderId="0" xfId="2" applyNumberFormat="1" applyFont="1" applyFill="1" applyBorder="1" applyAlignment="1" applyProtection="1"/>
    <xf numFmtId="0" fontId="15" fillId="2" borderId="0" xfId="0" applyFont="1" applyFill="1" applyAlignment="1">
      <alignment horizontal="left"/>
    </xf>
    <xf numFmtId="0" fontId="15" fillId="0" borderId="1" xfId="0" applyFont="1" applyBorder="1" applyAlignment="1">
      <alignment horizontal="center"/>
    </xf>
    <xf numFmtId="44" fontId="14" fillId="0" borderId="0" xfId="0" applyNumberFormat="1" applyFont="1"/>
    <xf numFmtId="44" fontId="15" fillId="0" borderId="0" xfId="0" applyNumberFormat="1" applyFont="1"/>
    <xf numFmtId="166" fontId="3" fillId="0" borderId="0" xfId="2" applyNumberFormat="1" applyFont="1" applyFill="1" applyAlignment="1">
      <alignment horizontal="left"/>
    </xf>
    <xf numFmtId="44" fontId="3" fillId="0" borderId="0" xfId="2" applyFont="1" applyFill="1" applyAlignment="1">
      <alignment horizontal="left"/>
    </xf>
    <xf numFmtId="43" fontId="3" fillId="0" borderId="0" xfId="1" applyFont="1" applyFill="1" applyAlignment="1">
      <alignment horizontal="left" wrapText="1"/>
    </xf>
    <xf numFmtId="42" fontId="3" fillId="0" borderId="0" xfId="0" applyNumberFormat="1" applyFont="1" applyAlignment="1">
      <alignment horizontal="left" wrapText="1"/>
    </xf>
    <xf numFmtId="165" fontId="3" fillId="0" borderId="0" xfId="1" applyNumberFormat="1" applyFont="1" applyFill="1" applyAlignment="1">
      <alignment horizontal="left" wrapText="1"/>
    </xf>
    <xf numFmtId="166" fontId="3" fillId="0" borderId="0" xfId="2" applyNumberFormat="1" applyFont="1" applyFill="1" applyAlignment="1">
      <alignment horizontal="center" wrapText="1"/>
    </xf>
    <xf numFmtId="165" fontId="3" fillId="0" borderId="0" xfId="1" applyNumberFormat="1" applyFont="1" applyBorder="1" applyAlignment="1">
      <alignment horizontal="right" indent="1"/>
    </xf>
    <xf numFmtId="166" fontId="15" fillId="0" borderId="0" xfId="0" applyNumberFormat="1" applyFont="1"/>
    <xf numFmtId="3" fontId="10" fillId="0" borderId="2" xfId="0" applyNumberFormat="1" applyFont="1" applyBorder="1" applyAlignment="1">
      <alignment horizontal="center"/>
    </xf>
    <xf numFmtId="43" fontId="3" fillId="0" borderId="0" xfId="1" applyFont="1" applyFill="1"/>
    <xf numFmtId="0" fontId="3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1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3" borderId="0" xfId="0" applyFont="1" applyFill="1" applyAlignment="1">
      <alignment horizontal="left" wrapText="1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10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EC3C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weakland@midlandtexas.gov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3"/>
  <sheetViews>
    <sheetView tabSelected="1" topLeftCell="A22" zoomScale="90" zoomScaleNormal="90" workbookViewId="0">
      <selection activeCell="A42" sqref="A42:J42"/>
    </sheetView>
  </sheetViews>
  <sheetFormatPr defaultColWidth="8.7109375" defaultRowHeight="14.25" x14ac:dyDescent="0.2"/>
  <cols>
    <col min="1" max="1" width="57.7109375" style="1" customWidth="1"/>
    <col min="2" max="2" width="16.5703125" style="1" customWidth="1"/>
    <col min="3" max="3" width="18.28515625" style="49" customWidth="1"/>
    <col min="4" max="4" width="20.7109375" style="1" customWidth="1"/>
    <col min="5" max="5" width="23.7109375" style="1" customWidth="1"/>
    <col min="6" max="6" width="19.42578125" style="1" customWidth="1"/>
    <col min="7" max="7" width="14.7109375" style="1" customWidth="1"/>
    <col min="8" max="8" width="18.28515625" style="1" customWidth="1"/>
    <col min="9" max="9" width="17.5703125" style="1" customWidth="1"/>
    <col min="10" max="10" width="18.28515625" style="1" customWidth="1"/>
    <col min="11" max="13" width="8.7109375" style="1"/>
    <col min="14" max="14" width="14.42578125" style="1" bestFit="1" customWidth="1"/>
    <col min="15" max="16384" width="8.7109375" style="1"/>
  </cols>
  <sheetData>
    <row r="1" spans="1:15" ht="18" x14ac:dyDescent="0.25">
      <c r="A1" s="75" t="s">
        <v>0</v>
      </c>
      <c r="B1" s="75"/>
      <c r="C1" s="75"/>
      <c r="D1" s="75"/>
      <c r="E1" s="75"/>
      <c r="F1" s="75"/>
      <c r="G1" s="75"/>
    </row>
    <row r="2" spans="1:15" ht="21" customHeight="1" x14ac:dyDescent="0.25">
      <c r="A2" s="75" t="s">
        <v>74</v>
      </c>
      <c r="B2" s="75"/>
      <c r="C2" s="75"/>
      <c r="D2" s="75"/>
      <c r="E2" s="75"/>
      <c r="F2" s="75"/>
      <c r="G2" s="75"/>
    </row>
    <row r="4" spans="1:15" ht="15.75" x14ac:dyDescent="0.25">
      <c r="A4" s="2" t="s">
        <v>1</v>
      </c>
      <c r="B4" s="3" t="s">
        <v>2</v>
      </c>
      <c r="C4" s="50"/>
      <c r="D4" s="2" t="s">
        <v>3</v>
      </c>
      <c r="E4" s="3" t="s">
        <v>4</v>
      </c>
    </row>
    <row r="5" spans="1:15" ht="15.75" x14ac:dyDescent="0.25">
      <c r="A5" s="2" t="s">
        <v>5</v>
      </c>
      <c r="B5" s="3" t="s">
        <v>6</v>
      </c>
      <c r="C5" s="50"/>
      <c r="D5" s="2" t="s">
        <v>7</v>
      </c>
      <c r="E5" s="4" t="s">
        <v>8</v>
      </c>
    </row>
    <row r="6" spans="1:15" ht="15.75" x14ac:dyDescent="0.25">
      <c r="A6" s="2" t="s">
        <v>2</v>
      </c>
      <c r="B6" s="3" t="s">
        <v>4</v>
      </c>
      <c r="C6" s="50"/>
      <c r="D6" s="2" t="s">
        <v>9</v>
      </c>
      <c r="E6" s="3" t="s">
        <v>60</v>
      </c>
    </row>
    <row r="7" spans="1:15" ht="15.75" x14ac:dyDescent="0.25">
      <c r="A7" s="2" t="s">
        <v>10</v>
      </c>
      <c r="B7" s="5">
        <v>79701</v>
      </c>
      <c r="C7" s="50"/>
      <c r="D7" s="2" t="s">
        <v>11</v>
      </c>
      <c r="E7" s="3" t="s">
        <v>51</v>
      </c>
    </row>
    <row r="8" spans="1:15" ht="15.75" x14ac:dyDescent="0.25">
      <c r="A8" s="2"/>
      <c r="B8" s="6"/>
      <c r="C8" s="50"/>
      <c r="D8" s="2" t="s">
        <v>12</v>
      </c>
      <c r="E8" s="47" t="s">
        <v>61</v>
      </c>
    </row>
    <row r="9" spans="1:15" ht="15.75" x14ac:dyDescent="0.25">
      <c r="A9" s="7" t="s">
        <v>13</v>
      </c>
      <c r="B9" s="8"/>
      <c r="C9" s="51"/>
      <c r="D9" s="9"/>
      <c r="E9" s="3"/>
    </row>
    <row r="10" spans="1:15" ht="15.75" x14ac:dyDescent="0.25">
      <c r="A10" s="10"/>
      <c r="B10" s="11" t="s">
        <v>14</v>
      </c>
      <c r="C10" s="52" t="s">
        <v>15</v>
      </c>
      <c r="D10" s="11" t="s">
        <v>16</v>
      </c>
      <c r="E10" s="1" t="s">
        <v>42</v>
      </c>
    </row>
    <row r="11" spans="1:15" ht="15.75" x14ac:dyDescent="0.25">
      <c r="A11" s="76" t="s">
        <v>17</v>
      </c>
      <c r="B11" s="76"/>
      <c r="C11" s="76"/>
      <c r="D11" s="76"/>
      <c r="E11" s="76"/>
      <c r="F11" s="76"/>
      <c r="G11" s="76"/>
      <c r="H11" s="76"/>
      <c r="I11" s="76"/>
      <c r="J11" s="76"/>
      <c r="K11" s="77"/>
      <c r="L11" s="77"/>
      <c r="M11" s="77"/>
      <c r="N11" s="77"/>
      <c r="O11" s="77"/>
    </row>
    <row r="12" spans="1:15" s="15" customFormat="1" ht="57" x14ac:dyDescent="0.2">
      <c r="A12" s="12" t="s">
        <v>11</v>
      </c>
      <c r="B12" s="13" t="s">
        <v>18</v>
      </c>
      <c r="C12" s="48" t="s">
        <v>19</v>
      </c>
      <c r="D12" s="13" t="s">
        <v>20</v>
      </c>
      <c r="E12" s="13" t="s">
        <v>21</v>
      </c>
      <c r="F12" s="13" t="s">
        <v>22</v>
      </c>
      <c r="G12" s="13" t="s">
        <v>23</v>
      </c>
      <c r="H12" s="13" t="s">
        <v>24</v>
      </c>
      <c r="I12" s="14" t="s">
        <v>25</v>
      </c>
      <c r="J12" s="14" t="s">
        <v>26</v>
      </c>
    </row>
    <row r="13" spans="1:15" ht="18" customHeight="1" x14ac:dyDescent="0.2">
      <c r="A13" s="71" t="s">
        <v>66</v>
      </c>
      <c r="B13" s="71"/>
      <c r="C13" s="71"/>
      <c r="D13" s="71"/>
      <c r="E13" s="71"/>
      <c r="F13" s="71"/>
      <c r="G13" s="71"/>
      <c r="H13" s="71"/>
      <c r="I13" s="71"/>
      <c r="J13" s="71"/>
    </row>
    <row r="14" spans="1:15" ht="18" customHeight="1" x14ac:dyDescent="0.2">
      <c r="A14" s="1" t="s">
        <v>29</v>
      </c>
      <c r="B14" s="15" t="s">
        <v>43</v>
      </c>
      <c r="C14" s="53">
        <v>27245000</v>
      </c>
      <c r="D14" s="16">
        <v>22285000</v>
      </c>
      <c r="E14" s="16">
        <v>10011700</v>
      </c>
      <c r="F14" s="16">
        <f>D14+E14</f>
        <v>32296700</v>
      </c>
      <c r="G14" s="44">
        <v>51926</v>
      </c>
      <c r="H14" s="60">
        <v>30840000</v>
      </c>
      <c r="I14" s="60">
        <v>30840000</v>
      </c>
      <c r="J14" s="61">
        <f>+H14-I14</f>
        <v>0</v>
      </c>
    </row>
    <row r="15" spans="1:15" ht="18" customHeight="1" x14ac:dyDescent="0.2">
      <c r="A15" s="71" t="s">
        <v>38</v>
      </c>
      <c r="B15" s="71"/>
      <c r="C15" s="71"/>
      <c r="D15" s="71"/>
      <c r="E15" s="71"/>
      <c r="F15" s="71"/>
      <c r="G15" s="71"/>
      <c r="H15" s="71"/>
      <c r="I15" s="71"/>
      <c r="J15" s="71"/>
    </row>
    <row r="16" spans="1:15" ht="18" customHeight="1" x14ac:dyDescent="0.2">
      <c r="A16" s="43" t="s">
        <v>45</v>
      </c>
      <c r="B16" s="15" t="s">
        <v>43</v>
      </c>
      <c r="C16" s="54">
        <v>25940000</v>
      </c>
      <c r="D16" s="45">
        <v>20780000</v>
      </c>
      <c r="E16" s="45">
        <v>6684375</v>
      </c>
      <c r="F16" s="45">
        <f>SUM(D16:E16)</f>
        <v>27464375</v>
      </c>
      <c r="G16" s="44">
        <v>50100</v>
      </c>
      <c r="H16" s="60">
        <v>0</v>
      </c>
      <c r="I16" s="60">
        <v>0</v>
      </c>
      <c r="J16" s="60">
        <f>+H16-I16</f>
        <v>0</v>
      </c>
    </row>
    <row r="17" spans="1:14" ht="18" customHeight="1" x14ac:dyDescent="0.2">
      <c r="A17" s="43" t="s">
        <v>47</v>
      </c>
      <c r="B17" s="15" t="s">
        <v>27</v>
      </c>
      <c r="C17" s="54">
        <v>25615000</v>
      </c>
      <c r="D17" s="45">
        <f>19325000+1340000</f>
        <v>20665000</v>
      </c>
      <c r="E17" s="45">
        <f>9691303+102750</f>
        <v>9794053</v>
      </c>
      <c r="F17" s="45">
        <f>SUM(D17:E17)</f>
        <v>30459053</v>
      </c>
      <c r="G17" s="44">
        <v>52291</v>
      </c>
      <c r="H17" s="60">
        <v>25000000</v>
      </c>
      <c r="I17" s="60">
        <v>25000000</v>
      </c>
      <c r="J17" s="61">
        <f>+H17-I17</f>
        <v>0</v>
      </c>
    </row>
    <row r="18" spans="1:14" ht="18" customHeight="1" x14ac:dyDescent="0.2">
      <c r="A18" s="43" t="s">
        <v>44</v>
      </c>
      <c r="B18" s="15" t="s">
        <v>43</v>
      </c>
      <c r="C18" s="54">
        <v>8865000</v>
      </c>
      <c r="D18" s="45">
        <v>6110000</v>
      </c>
      <c r="E18" s="45">
        <v>1587640</v>
      </c>
      <c r="F18" s="45">
        <f>SUM(D18:E18)</f>
        <v>7697640</v>
      </c>
      <c r="G18" s="44">
        <v>50100</v>
      </c>
      <c r="H18" s="61">
        <v>0</v>
      </c>
      <c r="I18" s="61">
        <v>0</v>
      </c>
      <c r="J18" s="60">
        <f>+H18-I18</f>
        <v>0</v>
      </c>
    </row>
    <row r="19" spans="1:14" ht="31.5" customHeight="1" x14ac:dyDescent="0.2">
      <c r="A19" s="74" t="s">
        <v>48</v>
      </c>
      <c r="B19" s="74"/>
      <c r="C19" s="74"/>
      <c r="D19" s="74"/>
      <c r="E19" s="74"/>
      <c r="F19" s="74"/>
      <c r="G19" s="74"/>
      <c r="H19" s="74"/>
      <c r="I19" s="74"/>
      <c r="J19" s="74"/>
    </row>
    <row r="20" spans="1:14" ht="18" customHeight="1" x14ac:dyDescent="0.2">
      <c r="A20" s="1" t="s">
        <v>49</v>
      </c>
      <c r="B20" s="15" t="s">
        <v>43</v>
      </c>
      <c r="C20" s="54">
        <v>15075000</v>
      </c>
      <c r="D20" s="45">
        <v>13085000</v>
      </c>
      <c r="E20" s="45">
        <v>4840125</v>
      </c>
      <c r="F20" s="45">
        <f>SUM(D20:E20)</f>
        <v>17925125</v>
      </c>
      <c r="G20" s="44">
        <v>51196</v>
      </c>
      <c r="H20" s="60">
        <v>16500000</v>
      </c>
      <c r="I20" s="60">
        <v>16500000</v>
      </c>
      <c r="J20" s="60">
        <f>+H20-I20</f>
        <v>0</v>
      </c>
    </row>
    <row r="21" spans="1:14" ht="18" customHeight="1" x14ac:dyDescent="0.2">
      <c r="A21" s="1" t="s">
        <v>49</v>
      </c>
      <c r="B21" s="15" t="s">
        <v>27</v>
      </c>
      <c r="C21" s="54">
        <v>7765000</v>
      </c>
      <c r="D21" s="45">
        <v>6735000</v>
      </c>
      <c r="E21" s="45">
        <v>2490900</v>
      </c>
      <c r="F21" s="45">
        <f>SUM(D21:E21)</f>
        <v>9225900</v>
      </c>
      <c r="G21" s="44">
        <v>51196</v>
      </c>
      <c r="H21" s="60">
        <v>8500000</v>
      </c>
      <c r="I21" s="60">
        <v>8500000</v>
      </c>
      <c r="J21" s="60">
        <f>+H21-I21</f>
        <v>0</v>
      </c>
    </row>
    <row r="22" spans="1:14" ht="18" customHeight="1" x14ac:dyDescent="0.2">
      <c r="A22" s="43" t="s">
        <v>58</v>
      </c>
      <c r="B22" s="15" t="s">
        <v>27</v>
      </c>
      <c r="C22" s="54">
        <v>28530000</v>
      </c>
      <c r="D22" s="65">
        <f>20855000+2925000</f>
        <v>23780000</v>
      </c>
      <c r="E22" s="45">
        <f>9660200+355675</f>
        <v>10015875</v>
      </c>
      <c r="F22" s="45">
        <f>SUM(D22:E22)</f>
        <v>33795875</v>
      </c>
      <c r="G22" s="44">
        <v>52657</v>
      </c>
      <c r="H22" s="60">
        <v>25000000</v>
      </c>
      <c r="I22" s="60">
        <v>25000000</v>
      </c>
      <c r="J22" s="60">
        <f>+H22-I22</f>
        <v>0</v>
      </c>
    </row>
    <row r="23" spans="1:14" x14ac:dyDescent="0.2">
      <c r="A23" s="74" t="s">
        <v>50</v>
      </c>
      <c r="B23" s="74"/>
      <c r="C23" s="74"/>
      <c r="D23" s="74"/>
      <c r="E23" s="74"/>
      <c r="F23" s="74"/>
      <c r="G23" s="74"/>
      <c r="H23" s="74"/>
      <c r="I23" s="74"/>
      <c r="J23" s="74"/>
    </row>
    <row r="24" spans="1:14" ht="18" customHeight="1" x14ac:dyDescent="0.2">
      <c r="A24" s="1" t="s">
        <v>52</v>
      </c>
      <c r="B24" s="15" t="s">
        <v>43</v>
      </c>
      <c r="C24" s="54">
        <v>13960000</v>
      </c>
      <c r="D24" s="45">
        <v>12355000</v>
      </c>
      <c r="E24" s="45">
        <v>4567950</v>
      </c>
      <c r="F24" s="45">
        <f>SUM(D24:E24)</f>
        <v>16922950</v>
      </c>
      <c r="G24" s="44">
        <v>51196</v>
      </c>
      <c r="H24" s="60">
        <v>16500000</v>
      </c>
      <c r="I24" s="60">
        <v>16500000</v>
      </c>
      <c r="J24" s="60">
        <f>+H24-I24</f>
        <v>0</v>
      </c>
    </row>
    <row r="25" spans="1:14" ht="18" customHeight="1" x14ac:dyDescent="0.2">
      <c r="A25" s="1" t="s">
        <v>52</v>
      </c>
      <c r="B25" s="15" t="s">
        <v>27</v>
      </c>
      <c r="C25" s="54">
        <v>7195000</v>
      </c>
      <c r="D25" s="45">
        <v>6370000</v>
      </c>
      <c r="E25" s="45">
        <v>2356000</v>
      </c>
      <c r="F25" s="45">
        <f t="shared" ref="F25:F32" si="0">SUM(D25:E25)</f>
        <v>8726000</v>
      </c>
      <c r="G25" s="44">
        <v>51196</v>
      </c>
      <c r="H25" s="60">
        <v>8500000</v>
      </c>
      <c r="I25" s="60">
        <v>5204342</v>
      </c>
      <c r="J25" s="60">
        <f>+H25-I25</f>
        <v>3295658</v>
      </c>
    </row>
    <row r="26" spans="1:14" ht="18" customHeight="1" x14ac:dyDescent="0.2">
      <c r="A26" s="43" t="s">
        <v>59</v>
      </c>
      <c r="B26" s="15" t="s">
        <v>27</v>
      </c>
      <c r="C26" s="54">
        <v>21560000</v>
      </c>
      <c r="D26" s="45">
        <v>19800000</v>
      </c>
      <c r="E26" s="45">
        <v>9646175</v>
      </c>
      <c r="F26" s="45">
        <f t="shared" si="0"/>
        <v>29446175</v>
      </c>
      <c r="G26" s="44">
        <v>53022</v>
      </c>
      <c r="H26" s="60">
        <v>25000000</v>
      </c>
      <c r="I26" s="60">
        <v>23355645</v>
      </c>
      <c r="J26" s="60">
        <f>+H26-I26</f>
        <v>1644355</v>
      </c>
      <c r="N26" s="20"/>
    </row>
    <row r="27" spans="1:14" x14ac:dyDescent="0.2">
      <c r="A27" s="74" t="s">
        <v>57</v>
      </c>
      <c r="B27" s="74"/>
      <c r="C27" s="74"/>
      <c r="D27" s="74"/>
      <c r="E27" s="74"/>
      <c r="F27" s="74"/>
      <c r="G27" s="74"/>
      <c r="H27" s="74"/>
      <c r="I27" s="74"/>
      <c r="J27" s="74"/>
      <c r="N27" s="69"/>
    </row>
    <row r="28" spans="1:14" x14ac:dyDescent="0.2">
      <c r="A28" s="46" t="s">
        <v>62</v>
      </c>
      <c r="B28" s="15" t="s">
        <v>27</v>
      </c>
      <c r="C28" s="54">
        <v>20165000</v>
      </c>
      <c r="D28" s="45">
        <f>1183448+15976551.5</f>
        <v>17159999.5</v>
      </c>
      <c r="E28" s="45">
        <f>96873+1307798</f>
        <v>1404671</v>
      </c>
      <c r="F28" s="45">
        <f t="shared" si="0"/>
        <v>18564670.5</v>
      </c>
      <c r="G28" s="44">
        <v>414246</v>
      </c>
      <c r="H28" s="60">
        <v>0</v>
      </c>
      <c r="I28" s="62">
        <v>0</v>
      </c>
      <c r="J28" s="60">
        <f>+H28-I28</f>
        <v>0</v>
      </c>
    </row>
    <row r="29" spans="1:14" x14ac:dyDescent="0.2">
      <c r="A29" s="46" t="s">
        <v>63</v>
      </c>
      <c r="B29" s="15" t="s">
        <v>27</v>
      </c>
      <c r="C29" s="54">
        <v>7475000</v>
      </c>
      <c r="D29" s="45">
        <v>5795000</v>
      </c>
      <c r="E29" s="45">
        <v>1116400</v>
      </c>
      <c r="F29" s="45">
        <f t="shared" si="0"/>
        <v>6911400</v>
      </c>
      <c r="G29" s="44">
        <v>413516</v>
      </c>
      <c r="H29" s="60">
        <v>0</v>
      </c>
      <c r="I29" s="62">
        <v>0</v>
      </c>
      <c r="J29" s="60">
        <f t="shared" ref="J29:J30" si="1">+H29-I29</f>
        <v>0</v>
      </c>
    </row>
    <row r="30" spans="1:14" x14ac:dyDescent="0.2">
      <c r="A30" s="46" t="s">
        <v>63</v>
      </c>
      <c r="B30" s="15" t="s">
        <v>43</v>
      </c>
      <c r="C30" s="54">
        <v>8725000</v>
      </c>
      <c r="D30" s="45">
        <v>6765000</v>
      </c>
      <c r="E30" s="45">
        <v>1301500</v>
      </c>
      <c r="F30" s="45">
        <f t="shared" si="0"/>
        <v>8066500</v>
      </c>
      <c r="G30" s="44">
        <v>413516</v>
      </c>
      <c r="H30" s="60">
        <v>0</v>
      </c>
      <c r="I30" s="62">
        <v>0</v>
      </c>
      <c r="J30" s="60">
        <f t="shared" si="1"/>
        <v>0</v>
      </c>
    </row>
    <row r="31" spans="1:14" x14ac:dyDescent="0.2">
      <c r="A31" s="46" t="s">
        <v>64</v>
      </c>
      <c r="B31" s="15" t="s">
        <v>27</v>
      </c>
      <c r="C31" s="54">
        <v>21795000</v>
      </c>
      <c r="D31" s="45">
        <v>19700000</v>
      </c>
      <c r="E31" s="45">
        <v>6153900</v>
      </c>
      <c r="F31" s="45">
        <f t="shared" si="0"/>
        <v>25853900</v>
      </c>
      <c r="G31" s="44">
        <v>51561</v>
      </c>
      <c r="H31" s="60">
        <v>25000000</v>
      </c>
      <c r="I31" s="64">
        <v>11367910</v>
      </c>
      <c r="J31" s="60">
        <f>+H31-I31</f>
        <v>13632090</v>
      </c>
    </row>
    <row r="32" spans="1:14" x14ac:dyDescent="0.2">
      <c r="A32" s="46" t="s">
        <v>64</v>
      </c>
      <c r="B32" s="15" t="s">
        <v>43</v>
      </c>
      <c r="C32" s="54">
        <v>26160000</v>
      </c>
      <c r="D32" s="45">
        <v>23640000</v>
      </c>
      <c r="E32" s="45">
        <v>7383100</v>
      </c>
      <c r="F32" s="45">
        <f t="shared" si="0"/>
        <v>31023100</v>
      </c>
      <c r="G32" s="44">
        <v>51561</v>
      </c>
      <c r="H32" s="60">
        <v>30000000</v>
      </c>
      <c r="I32" s="63">
        <v>18559627</v>
      </c>
      <c r="J32" s="60">
        <f>+H32-I32</f>
        <v>11440373</v>
      </c>
    </row>
    <row r="33" spans="1:15" x14ac:dyDescent="0.2">
      <c r="A33" s="74" t="s">
        <v>57</v>
      </c>
      <c r="B33" s="74"/>
      <c r="C33" s="74"/>
      <c r="D33" s="74"/>
      <c r="E33" s="74"/>
      <c r="F33" s="74"/>
      <c r="G33" s="74"/>
      <c r="H33" s="74"/>
      <c r="I33" s="74"/>
      <c r="J33" s="74"/>
    </row>
    <row r="34" spans="1:15" x14ac:dyDescent="0.2">
      <c r="A34" s="46" t="s">
        <v>67</v>
      </c>
      <c r="B34" s="15" t="s">
        <v>43</v>
      </c>
      <c r="C34" s="54">
        <v>167620000</v>
      </c>
      <c r="D34" s="45">
        <v>167620000</v>
      </c>
      <c r="E34" s="45">
        <v>143494439</v>
      </c>
      <c r="F34" s="45">
        <f t="shared" ref="F34:F35" si="2">SUM(D34:E34)</f>
        <v>311114439</v>
      </c>
      <c r="G34" s="44">
        <v>54848</v>
      </c>
      <c r="H34" s="60">
        <v>0</v>
      </c>
      <c r="I34" s="63">
        <v>0</v>
      </c>
      <c r="J34" s="60">
        <f>+H34-I34</f>
        <v>0</v>
      </c>
    </row>
    <row r="35" spans="1:15" x14ac:dyDescent="0.2">
      <c r="A35" s="46" t="s">
        <v>68</v>
      </c>
      <c r="B35" s="15" t="s">
        <v>43</v>
      </c>
      <c r="C35" s="54">
        <v>80170000</v>
      </c>
      <c r="D35" s="45">
        <v>80170000</v>
      </c>
      <c r="E35" s="45">
        <v>67990300</v>
      </c>
      <c r="F35" s="45">
        <f t="shared" si="2"/>
        <v>148160300</v>
      </c>
      <c r="G35" s="44">
        <v>54848</v>
      </c>
      <c r="H35" s="60">
        <v>0</v>
      </c>
      <c r="I35" s="63">
        <v>0</v>
      </c>
      <c r="J35" s="60">
        <f>+H35-I35</f>
        <v>0</v>
      </c>
    </row>
    <row r="36" spans="1:15" x14ac:dyDescent="0.2">
      <c r="A36" s="74" t="s">
        <v>69</v>
      </c>
      <c r="B36" s="74"/>
      <c r="C36" s="74"/>
      <c r="D36" s="74"/>
      <c r="E36" s="74"/>
      <c r="F36" s="74"/>
      <c r="G36" s="74"/>
      <c r="H36" s="74"/>
      <c r="I36" s="74"/>
      <c r="J36" s="74"/>
    </row>
    <row r="37" spans="1:15" x14ac:dyDescent="0.2">
      <c r="A37" s="46" t="s">
        <v>72</v>
      </c>
      <c r="B37" s="15" t="s">
        <v>27</v>
      </c>
      <c r="C37" s="54">
        <v>23930000</v>
      </c>
      <c r="D37" s="45">
        <v>23630000</v>
      </c>
      <c r="E37" s="45">
        <v>14397625</v>
      </c>
      <c r="F37" s="45">
        <f t="shared" ref="F37" si="3">SUM(D37:E37)</f>
        <v>38027625</v>
      </c>
      <c r="G37" s="44">
        <v>54118</v>
      </c>
      <c r="H37" s="60">
        <v>25000000</v>
      </c>
      <c r="I37" s="62">
        <v>0</v>
      </c>
      <c r="J37" s="60">
        <f>+H37-I37</f>
        <v>25000000</v>
      </c>
    </row>
    <row r="38" spans="1:15" x14ac:dyDescent="0.2">
      <c r="A38" s="74" t="s">
        <v>71</v>
      </c>
      <c r="B38" s="74"/>
      <c r="C38" s="74"/>
      <c r="D38" s="74"/>
      <c r="E38" s="74"/>
      <c r="F38" s="74"/>
      <c r="G38" s="74"/>
      <c r="H38" s="74"/>
      <c r="I38" s="74"/>
      <c r="J38" s="74"/>
    </row>
    <row r="39" spans="1:15" x14ac:dyDescent="0.2">
      <c r="A39" s="46" t="s">
        <v>77</v>
      </c>
      <c r="B39" s="15" t="s">
        <v>43</v>
      </c>
      <c r="C39" s="54">
        <v>10090000</v>
      </c>
      <c r="D39" s="45">
        <v>10090000</v>
      </c>
      <c r="E39" s="45">
        <v>6080835</v>
      </c>
      <c r="F39" s="45">
        <f t="shared" ref="F39:F41" si="4">SUM(D39:E39)</f>
        <v>16170835</v>
      </c>
      <c r="G39" s="44">
        <v>53022</v>
      </c>
      <c r="H39" s="60">
        <v>11000000</v>
      </c>
      <c r="I39" s="63">
        <v>0</v>
      </c>
      <c r="J39" s="60">
        <f>+H39-I39</f>
        <v>11000000</v>
      </c>
    </row>
    <row r="40" spans="1:15" x14ac:dyDescent="0.2">
      <c r="A40" s="46" t="s">
        <v>75</v>
      </c>
      <c r="B40" s="15" t="s">
        <v>43</v>
      </c>
      <c r="C40" s="54">
        <v>22940000</v>
      </c>
      <c r="D40" s="45">
        <v>22940000</v>
      </c>
      <c r="E40" s="45">
        <v>13823493</v>
      </c>
      <c r="F40" s="45">
        <f t="shared" ref="F40" si="5">SUM(D40:E40)</f>
        <v>36763493</v>
      </c>
      <c r="G40" s="44">
        <v>53022</v>
      </c>
      <c r="H40" s="60">
        <v>25000000</v>
      </c>
      <c r="I40" s="62">
        <v>0</v>
      </c>
      <c r="J40" s="60">
        <f>+H40-I40</f>
        <v>25000000</v>
      </c>
    </row>
    <row r="41" spans="1:15" x14ac:dyDescent="0.2">
      <c r="A41" s="46" t="s">
        <v>76</v>
      </c>
      <c r="B41" s="15" t="s">
        <v>43</v>
      </c>
      <c r="C41" s="54">
        <v>18355000</v>
      </c>
      <c r="D41" s="45">
        <v>18355000</v>
      </c>
      <c r="E41" s="45">
        <v>11060383</v>
      </c>
      <c r="F41" s="45">
        <f t="shared" si="4"/>
        <v>29415383</v>
      </c>
      <c r="G41" s="44">
        <v>53022</v>
      </c>
      <c r="H41" s="60">
        <v>20000000</v>
      </c>
      <c r="I41" s="63">
        <v>0</v>
      </c>
      <c r="J41" s="60">
        <f>+H41-I41</f>
        <v>20000000</v>
      </c>
    </row>
    <row r="42" spans="1:15" x14ac:dyDescent="0.2">
      <c r="A42" s="74" t="s">
        <v>71</v>
      </c>
      <c r="B42" s="74"/>
      <c r="C42" s="74"/>
      <c r="D42" s="74"/>
      <c r="E42" s="74"/>
      <c r="F42" s="74"/>
      <c r="G42" s="74"/>
      <c r="H42" s="74"/>
      <c r="I42" s="74"/>
      <c r="J42" s="74"/>
    </row>
    <row r="43" spans="1:1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</row>
    <row r="44" spans="1:15" ht="18" customHeight="1" x14ac:dyDescent="0.2">
      <c r="A44" s="17" t="s">
        <v>28</v>
      </c>
      <c r="B44" s="15"/>
      <c r="C44" s="55">
        <f>SUM(C13:C41)</f>
        <v>589175000</v>
      </c>
      <c r="D44" s="55">
        <f>SUM(D13:D41)</f>
        <v>547829999.5</v>
      </c>
      <c r="E44" s="55">
        <f>SUM(E13:E41)</f>
        <v>336201439</v>
      </c>
      <c r="F44" s="55">
        <f>SUM(F13:F41)</f>
        <v>884031438.5</v>
      </c>
      <c r="G44" s="18"/>
      <c r="H44" s="55">
        <f>SUM(H13:H41)</f>
        <v>291840000</v>
      </c>
      <c r="I44" s="55">
        <f>SUM(I13:I41)</f>
        <v>180827524</v>
      </c>
      <c r="J44" s="55">
        <f>SUM(J13:J41)</f>
        <v>111012476</v>
      </c>
    </row>
    <row r="45" spans="1:15" ht="18" customHeight="1" x14ac:dyDescent="0.2">
      <c r="A45" s="19"/>
      <c r="B45" s="15"/>
      <c r="C45" s="53"/>
      <c r="D45" s="16"/>
      <c r="E45" s="16"/>
      <c r="F45" s="16"/>
      <c r="H45" s="20"/>
      <c r="I45" s="20"/>
      <c r="J45" s="20"/>
    </row>
    <row r="46" spans="1:15" ht="14.25" customHeight="1" x14ac:dyDescent="0.25">
      <c r="A46" s="21" t="s">
        <v>30</v>
      </c>
      <c r="B46" s="22"/>
      <c r="C46" s="56"/>
      <c r="D46" s="22"/>
      <c r="E46" s="22"/>
      <c r="F46" s="22"/>
      <c r="G46" s="22"/>
      <c r="H46" s="22"/>
      <c r="I46" s="22"/>
      <c r="J46" s="22"/>
      <c r="K46" s="23"/>
      <c r="L46" s="23"/>
      <c r="M46" s="23"/>
      <c r="N46" s="23"/>
      <c r="O46" s="23"/>
    </row>
    <row r="47" spans="1:15" ht="42.75" x14ac:dyDescent="0.2">
      <c r="A47" s="24" t="s">
        <v>31</v>
      </c>
      <c r="D47" s="25" t="s">
        <v>20</v>
      </c>
      <c r="E47" s="25" t="s">
        <v>21</v>
      </c>
      <c r="F47" s="25" t="s">
        <v>22</v>
      </c>
    </row>
    <row r="48" spans="1:15" x14ac:dyDescent="0.2">
      <c r="A48" s="26" t="s">
        <v>32</v>
      </c>
      <c r="D48" s="27">
        <f>D17+D21+D22+D25+D26+D28+D29+D31+D37</f>
        <v>143634999.5</v>
      </c>
      <c r="E48" s="27">
        <f>E17+E21+E22+E25+E26+E28+E29+E31+E37</f>
        <v>57375599</v>
      </c>
      <c r="F48" s="27">
        <f>D48+E48</f>
        <v>201010598.5</v>
      </c>
    </row>
    <row r="49" spans="1:15" x14ac:dyDescent="0.2">
      <c r="A49" s="26" t="s">
        <v>33</v>
      </c>
      <c r="D49" s="28">
        <f>D16+D18+D20+D24+D30+D32+D34+D35+D40</f>
        <v>353465000</v>
      </c>
      <c r="E49" s="28">
        <f>E16+E18+E20+E24+E30+E32+E34+E35+E40</f>
        <v>251672922</v>
      </c>
      <c r="F49" s="28">
        <f t="shared" ref="F49" si="6">D49+E49</f>
        <v>605137922</v>
      </c>
      <c r="H49" s="20"/>
    </row>
    <row r="50" spans="1:15" x14ac:dyDescent="0.2">
      <c r="A50" s="1" t="s">
        <v>79</v>
      </c>
      <c r="D50" s="20">
        <f>+D41</f>
        <v>18355000</v>
      </c>
      <c r="E50" s="20">
        <f>+E41</f>
        <v>11060383</v>
      </c>
      <c r="F50" s="20">
        <f>+F41</f>
        <v>29415383</v>
      </c>
    </row>
    <row r="51" spans="1:15" x14ac:dyDescent="0.2">
      <c r="A51" s="1" t="s">
        <v>78</v>
      </c>
      <c r="D51" s="66">
        <f>+D39</f>
        <v>10090000</v>
      </c>
      <c r="E51" s="66">
        <f>+E39</f>
        <v>6080835</v>
      </c>
      <c r="F51" s="66">
        <f>+F39</f>
        <v>16170835</v>
      </c>
    </row>
    <row r="52" spans="1:15" x14ac:dyDescent="0.2">
      <c r="A52" s="1" t="s">
        <v>34</v>
      </c>
      <c r="D52" s="29">
        <f>D14</f>
        <v>22285000</v>
      </c>
      <c r="E52" s="29">
        <f>E14</f>
        <v>10011700</v>
      </c>
      <c r="F52" s="29">
        <f>SUM(D52:E52)</f>
        <v>32296700</v>
      </c>
    </row>
    <row r="53" spans="1:15" x14ac:dyDescent="0.2">
      <c r="A53" s="17"/>
      <c r="B53" s="20"/>
      <c r="D53" s="30">
        <f>SUM(D48:D52)</f>
        <v>547829999.5</v>
      </c>
      <c r="E53" s="30">
        <f>SUM(E48:E52)</f>
        <v>336201439</v>
      </c>
      <c r="F53" s="30">
        <f>SUM(F48:F52)</f>
        <v>884031438.5</v>
      </c>
      <c r="H53" s="20"/>
      <c r="I53" s="20"/>
    </row>
    <row r="55" spans="1:15" ht="16.5" thickBot="1" x14ac:dyDescent="0.3">
      <c r="A55" s="76" t="s">
        <v>41</v>
      </c>
      <c r="B55" s="76"/>
      <c r="C55" s="76"/>
      <c r="D55" s="76"/>
      <c r="E55" s="76"/>
      <c r="F55" s="76"/>
      <c r="G55" s="76"/>
      <c r="H55" s="76"/>
      <c r="I55" s="76"/>
      <c r="J55" s="76"/>
      <c r="K55" s="23"/>
      <c r="L55" s="23"/>
      <c r="M55" s="23"/>
      <c r="N55" s="23"/>
      <c r="O55" s="23"/>
    </row>
    <row r="56" spans="1:15" ht="15" thickBot="1" x14ac:dyDescent="0.25">
      <c r="A56" s="31" t="s">
        <v>35</v>
      </c>
      <c r="B56" s="68">
        <v>140322</v>
      </c>
      <c r="C56" s="49" t="s">
        <v>36</v>
      </c>
      <c r="D56" s="32"/>
      <c r="E56" s="31"/>
    </row>
    <row r="57" spans="1:15" ht="42.75" x14ac:dyDescent="0.2">
      <c r="A57" s="33" t="s">
        <v>11</v>
      </c>
      <c r="B57" s="34"/>
      <c r="C57" s="57" t="s">
        <v>37</v>
      </c>
      <c r="D57" s="25" t="s">
        <v>20</v>
      </c>
      <c r="E57" s="25" t="s">
        <v>21</v>
      </c>
      <c r="F57" s="25" t="s">
        <v>22</v>
      </c>
    </row>
    <row r="58" spans="1:15" x14ac:dyDescent="0.2">
      <c r="A58" s="1" t="s">
        <v>80</v>
      </c>
      <c r="C58" s="42">
        <f>F58/$B$56</f>
        <v>586.86243782158181</v>
      </c>
      <c r="D58" s="40">
        <f>+D39+D40+D41</f>
        <v>51385000</v>
      </c>
      <c r="E58" s="40">
        <f>+E39+E40+E41</f>
        <v>30964711</v>
      </c>
      <c r="F58" s="40">
        <f>SUM(D58:E58)</f>
        <v>82349711</v>
      </c>
    </row>
    <row r="59" spans="1:15" x14ac:dyDescent="0.2">
      <c r="A59" s="1" t="s">
        <v>73</v>
      </c>
      <c r="C59" s="42">
        <f>F59/$B$56</f>
        <v>271.00258690725616</v>
      </c>
      <c r="D59" s="40">
        <f>D37</f>
        <v>23630000</v>
      </c>
      <c r="E59" s="40">
        <f>E37</f>
        <v>14397625</v>
      </c>
      <c r="F59" s="40">
        <f>SUM(D59:E59)</f>
        <v>38027625</v>
      </c>
    </row>
    <row r="60" spans="1:15" x14ac:dyDescent="0.2">
      <c r="A60" s="1" t="s">
        <v>70</v>
      </c>
      <c r="B60" s="49"/>
      <c r="C60" s="42">
        <f>F60/$B$56</f>
        <v>3273.0059363464034</v>
      </c>
      <c r="D60" s="40">
        <f>SUM(D34:D35)</f>
        <v>247790000</v>
      </c>
      <c r="E60" s="40">
        <f>SUM(E34:E35)</f>
        <v>211484739</v>
      </c>
      <c r="F60" s="40">
        <f>SUM(D60:E60)</f>
        <v>459274739</v>
      </c>
    </row>
    <row r="61" spans="1:15" x14ac:dyDescent="0.2">
      <c r="A61" s="1" t="s">
        <v>65</v>
      </c>
      <c r="B61" s="49"/>
      <c r="C61" s="42">
        <f>F61/$B$56</f>
        <v>644.37201935548239</v>
      </c>
      <c r="D61" s="40">
        <f>SUM(D28:D32)</f>
        <v>73059999.5</v>
      </c>
      <c r="E61" s="40">
        <f>SUM(E28:E32)</f>
        <v>17359571</v>
      </c>
      <c r="F61" s="40">
        <f>SUM(D61:E61)</f>
        <v>90419570.5</v>
      </c>
    </row>
    <row r="62" spans="1:15" x14ac:dyDescent="0.2">
      <c r="A62" s="1" t="s">
        <v>56</v>
      </c>
      <c r="C62" s="42">
        <f t="shared" ref="C62:C65" si="7">F62/$B$56</f>
        <v>392.63354997790793</v>
      </c>
      <c r="D62" s="40">
        <f>SUM(D24:D26)</f>
        <v>38525000</v>
      </c>
      <c r="E62" s="40">
        <f>SUM(E24:E26)</f>
        <v>16570125</v>
      </c>
      <c r="F62" s="40">
        <f>SUM(D62:E62)</f>
        <v>55095125</v>
      </c>
    </row>
    <row r="63" spans="1:15" x14ac:dyDescent="0.2">
      <c r="A63" s="1" t="s">
        <v>55</v>
      </c>
      <c r="C63" s="42">
        <f t="shared" si="7"/>
        <v>434.33602713758359</v>
      </c>
      <c r="D63" s="40">
        <f>SUM(D20:D22)</f>
        <v>43600000</v>
      </c>
      <c r="E63" s="40">
        <f>SUM(E20:E22)</f>
        <v>17346900</v>
      </c>
      <c r="F63" s="40">
        <f t="shared" ref="F63:F65" si="8">SUM(D63:E63)</f>
        <v>60946900</v>
      </c>
    </row>
    <row r="64" spans="1:15" x14ac:dyDescent="0.2">
      <c r="A64" s="39" t="s">
        <v>54</v>
      </c>
      <c r="C64" s="42">
        <f t="shared" si="7"/>
        <v>467.64632773193085</v>
      </c>
      <c r="D64" s="40">
        <f>SUM(D16:D18)</f>
        <v>47555000</v>
      </c>
      <c r="E64" s="40">
        <f>SUM(E16:E18)</f>
        <v>18066068</v>
      </c>
      <c r="F64" s="40">
        <f t="shared" si="8"/>
        <v>65621068</v>
      </c>
    </row>
    <row r="65" spans="1:10" x14ac:dyDescent="0.2">
      <c r="A65" s="39" t="s">
        <v>53</v>
      </c>
      <c r="C65" s="42">
        <f t="shared" si="7"/>
        <v>230.16134319636265</v>
      </c>
      <c r="D65" s="40">
        <f>D14</f>
        <v>22285000</v>
      </c>
      <c r="E65" s="40">
        <f>E14</f>
        <v>10011700</v>
      </c>
      <c r="F65" s="40">
        <f t="shared" si="8"/>
        <v>32296700</v>
      </c>
    </row>
    <row r="66" spans="1:10" x14ac:dyDescent="0.2">
      <c r="C66" s="42"/>
      <c r="D66" s="41"/>
      <c r="E66" s="41"/>
      <c r="F66" s="40"/>
    </row>
    <row r="67" spans="1:10" x14ac:dyDescent="0.2">
      <c r="C67" s="58"/>
      <c r="D67" s="41"/>
      <c r="E67" s="41"/>
      <c r="F67" s="41"/>
      <c r="H67" s="35"/>
    </row>
    <row r="68" spans="1:10" x14ac:dyDescent="0.2">
      <c r="C68" s="59">
        <f>SUM(C58:C66)</f>
        <v>6300.0202284745083</v>
      </c>
      <c r="D68" s="67">
        <f>SUM(D58:D66)</f>
        <v>547829999.5</v>
      </c>
      <c r="E68" s="67">
        <f t="shared" ref="E68" si="9">SUM(E58:E66)</f>
        <v>336201439</v>
      </c>
      <c r="F68" s="67">
        <f>SUM(F58:F66)</f>
        <v>884031438.5</v>
      </c>
      <c r="H68" s="35"/>
    </row>
    <row r="69" spans="1:10" x14ac:dyDescent="0.2">
      <c r="A69" s="31"/>
      <c r="D69" s="28" t="str">
        <f>IFERROR(#REF!/#REF!,"")</f>
        <v/>
      </c>
      <c r="E69" s="28" t="str">
        <f>IFERROR(#REF!/#REF!,"")</f>
        <v/>
      </c>
      <c r="F69" s="28" t="str">
        <f t="shared" ref="F69" si="10">IFERROR(E69+D69,"")</f>
        <v/>
      </c>
    </row>
    <row r="70" spans="1:10" ht="15" customHeight="1" x14ac:dyDescent="0.2">
      <c r="B70" s="73" t="s">
        <v>39</v>
      </c>
      <c r="C70" s="73"/>
      <c r="D70" s="36">
        <f>D68/$B$56</f>
        <v>3904.0920133692507</v>
      </c>
      <c r="E70" s="36">
        <f t="shared" ref="E70:F70" si="11">E68/$B$56</f>
        <v>2395.928215105258</v>
      </c>
      <c r="F70" s="36">
        <f t="shared" si="11"/>
        <v>6300.0202284745083</v>
      </c>
    </row>
    <row r="71" spans="1:10" x14ac:dyDescent="0.2">
      <c r="B71" s="72" t="s">
        <v>40</v>
      </c>
      <c r="C71" s="72"/>
      <c r="D71" s="36">
        <f>D48/$B$56</f>
        <v>1023.6099791907185</v>
      </c>
      <c r="E71" s="36">
        <f>E48/$B$56</f>
        <v>408.88527101951229</v>
      </c>
      <c r="F71" s="37">
        <f>F48/B56</f>
        <v>1432.4952502102308</v>
      </c>
    </row>
    <row r="72" spans="1:10" x14ac:dyDescent="0.2">
      <c r="D72" s="38"/>
      <c r="E72" s="38"/>
      <c r="F72" s="38"/>
    </row>
    <row r="73" spans="1:10" x14ac:dyDescent="0.2">
      <c r="A73" s="70" t="s">
        <v>46</v>
      </c>
      <c r="B73" s="70"/>
      <c r="C73" s="70"/>
      <c r="D73" s="70"/>
      <c r="E73" s="70"/>
      <c r="F73" s="70"/>
      <c r="G73" s="70"/>
      <c r="H73" s="70"/>
      <c r="I73" s="70"/>
      <c r="J73" s="70"/>
    </row>
  </sheetData>
  <mergeCells count="17">
    <mergeCell ref="A1:G1"/>
    <mergeCell ref="A2:G2"/>
    <mergeCell ref="A11:J11"/>
    <mergeCell ref="K11:O11"/>
    <mergeCell ref="A55:J55"/>
    <mergeCell ref="A13:J13"/>
    <mergeCell ref="A38:J38"/>
    <mergeCell ref="A73:J73"/>
    <mergeCell ref="A15:J15"/>
    <mergeCell ref="B71:C71"/>
    <mergeCell ref="B70:C70"/>
    <mergeCell ref="A19:J19"/>
    <mergeCell ref="A23:J23"/>
    <mergeCell ref="A27:J27"/>
    <mergeCell ref="A33:J33"/>
    <mergeCell ref="A36:J36"/>
    <mergeCell ref="A42:J42"/>
  </mergeCells>
  <phoneticPr fontId="21" type="noConversion"/>
  <hyperlinks>
    <hyperlink ref="E8" r:id="rId1" xr:uid="{00000000-0004-0000-0000-000000000000}"/>
  </hyperlinks>
  <printOptions horizontalCentered="1" gridLines="1"/>
  <pageMargins left="0.25" right="0.25" top="0.75" bottom="0.75" header="0.3" footer="0.3"/>
  <pageSetup scale="43" orientation="landscape" r:id="rId2"/>
  <rowBreaks count="1" manualBreakCount="1">
    <brk id="54" max="16383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</vt:lpstr>
      <vt:lpstr>City!Print_Area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Christy Weakland</cp:lastModifiedBy>
  <cp:lastPrinted>2024-02-03T18:49:09Z</cp:lastPrinted>
  <dcterms:created xsi:type="dcterms:W3CDTF">2017-03-27T17:17:12Z</dcterms:created>
  <dcterms:modified xsi:type="dcterms:W3CDTF">2025-05-06T18:35:10Z</dcterms:modified>
</cp:coreProperties>
</file>